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hew\Downloads\"/>
    </mc:Choice>
  </mc:AlternateContent>
  <xr:revisionPtr revIDLastSave="0" documentId="8_{84D54966-2192-4B56-8793-DAA085258AD9}" xr6:coauthVersionLast="47" xr6:coauthVersionMax="47" xr10:uidLastSave="{00000000-0000-0000-0000-000000000000}"/>
  <bookViews>
    <workbookView xWindow="28680" yWindow="-120" windowWidth="29040" windowHeight="15720" xr2:uid="{503BE54E-83AF-42A7-B731-8EF5F7E34D4C}"/>
  </bookViews>
  <sheets>
    <sheet name="Variances" sheetId="1" r:id="rId1"/>
    <sheet name="Reserves" sheetId="2" r:id="rId2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L12" i="1" s="1"/>
  <c r="N12" i="1" s="1"/>
  <c r="G12" i="1"/>
  <c r="M12" i="1" s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H24" i="1"/>
  <c r="K24" i="1" s="1"/>
  <c r="G24" i="1"/>
  <c r="M24" i="1"/>
  <c r="E12" i="2"/>
  <c r="F16" i="2" s="1"/>
  <c r="E15" i="2"/>
  <c r="G28" i="1"/>
  <c r="M28" i="1"/>
  <c r="G26" i="1"/>
  <c r="M26" i="1" s="1"/>
  <c r="G20" i="1"/>
  <c r="M20" i="1"/>
  <c r="G18" i="1"/>
  <c r="M18" i="1" s="1"/>
  <c r="G16" i="1"/>
  <c r="M16" i="1"/>
  <c r="G14" i="1"/>
  <c r="M14" i="1" s="1"/>
  <c r="H28" i="1"/>
  <c r="L28" i="1" s="1"/>
  <c r="N28" i="1" s="1"/>
  <c r="K28" i="1"/>
  <c r="H26" i="1"/>
  <c r="K26" i="1" s="1"/>
  <c r="L26" i="1"/>
  <c r="N26" i="1"/>
  <c r="F22" i="1"/>
  <c r="F18" i="2" s="1"/>
  <c r="D22" i="1"/>
  <c r="H20" i="1"/>
  <c r="L20" i="1"/>
  <c r="H18" i="1"/>
  <c r="K18" i="1" s="1"/>
  <c r="L18" i="1"/>
  <c r="N18" i="1" s="1"/>
  <c r="H16" i="1"/>
  <c r="K16" i="1"/>
  <c r="H14" i="1"/>
  <c r="K14" i="1"/>
  <c r="K12" i="1"/>
  <c r="L16" i="1"/>
  <c r="N16" i="1" s="1"/>
  <c r="K20" i="1"/>
  <c r="L14" i="1"/>
  <c r="N14" i="1" s="1"/>
  <c r="N10" i="1"/>
  <c r="D31" i="1"/>
  <c r="I22" i="1"/>
  <c r="F20" i="2" l="1"/>
  <c r="H20" i="2" s="1"/>
  <c r="G22" i="1"/>
  <c r="M22" i="1" s="1"/>
  <c r="F31" i="1"/>
  <c r="L24" i="1"/>
  <c r="H22" i="1"/>
  <c r="C32" i="1"/>
  <c r="J22" i="1"/>
  <c r="K22" i="1" l="1"/>
  <c r="L22" i="1"/>
  <c r="N22" i="1" s="1"/>
</calcChain>
</file>

<file path=xl/sharedStrings.xml><?xml version="1.0" encoding="utf-8"?>
<sst xmlns="http://schemas.openxmlformats.org/spreadsheetml/2006/main" count="49" uniqueCount="43">
  <si>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</si>
  <si>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</si>
  <si>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</si>
  <si>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</si>
  <si>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</si>
  <si>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</si>
  <si>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</si>
  <si>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</si>
  <si>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</si>
  <si>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</si>
  <si>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</si>
  <si>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</si>
  <si>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</si>
  <si>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</si>
  <si>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</si>
  <si>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t>Explanation for ‘high’ reserves</t>
  </si>
  <si>
    <t>General reserve</t>
  </si>
  <si>
    <t>Total reserves (must agree to Box 7)</t>
  </si>
  <si>
    <t>Reserve 1</t>
  </si>
  <si>
    <t>Reserve 2</t>
  </si>
  <si>
    <t>Reserve 3</t>
  </si>
  <si>
    <t>Reserve 4</t>
  </si>
  <si>
    <t>Reserve 5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</si>
  <si>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</si>
  <si>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</si>
  <si>
    <t>DO NOT OVERWRITE THE BOXES HIGHLIGHTED IN RED/GREEN</t>
  </si>
  <si>
    <t>Excessive Reserves Ratio</t>
  </si>
  <si>
    <t>Box 7 per Annual Return</t>
  </si>
  <si>
    <t>Difference</t>
  </si>
  <si>
    <t xml:space="preserve">Explanation of variances 2022/23 – pro forma 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</si>
  <si>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
• a breakdown of approved reserves on the next tab if the total reserves (Box 7) figure is more than twice the annual precept value (Box 2).</t>
    </r>
  </si>
  <si>
    <t>Please ensure variance explanations are quantified to reduce the variance excluding stated items below the 15% / £500 / £100,000 threshold</t>
  </si>
  <si>
    <t>Box 7 is more than twice the value of Box 2 because the authority held the following breakdown of reserves at the year end:</t>
  </si>
  <si>
    <t>(Please complete or update the highlighted boxes when the total in Box 7 is greater than 2 times the value of Box 2)</t>
  </si>
  <si>
    <t>Earmarked reserves*:</t>
  </si>
  <si>
    <t>Column B - Reserves should be renamed to show the specific purpose / name given by this authority.</t>
  </si>
  <si>
    <t>Columb D - Earmarked items - a value for the amount earmarked for each specific reserve should be enterd. There maybe fewer than 5 reserves or more and the number can be reduced or extended as appropriate.</t>
  </si>
  <si>
    <t>Column D - General reserves - this should relate to normal operating funds and should be the difference between the total of all Earmarked reserves and the value of Box 7 on Section 2 of the AGAR.</t>
  </si>
  <si>
    <t>Is &gt; 15%</t>
  </si>
  <si>
    <t>Is &gt; £100,000</t>
  </si>
  <si>
    <t>Eskdale Parish Council</t>
  </si>
  <si>
    <t>Council expenses £1, Calc SUBS £9, SLCC(£3), Courses £15, Donations £50, Misc Purchases £202, Footlight Maint £11, Defib costs £40, Projects £1595(Refurbishment of vandalised telephone box). Total £1920</t>
  </si>
  <si>
    <t>Accruing reserves for planned Community Plan which will be undertaken within this financial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</si>
</sst>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10" fontId="11" fillId="0" borderId="0" xfId="0" applyNumberFormat="1" applyFont="1"/>
    <xf numFmtId="0" fontId="11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1" fillId="3" borderId="2" xfId="0" applyFont="1" applyFill="1" applyBorder="1" applyAlignment="1">
      <alignment wrapText="1"/>
    </xf>
    <xf numFmtId="0" fontId="12" fillId="0" borderId="0" xfId="0" applyFont="1"/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11" fillId="0" borderId="0" xfId="0" applyFont="1" applyFill="1"/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0" xfId="0" applyFont="1" applyFill="1" applyBorder="1" applyAlignment="1">
      <alignment horizontal="left" vertical="top" wrapText="1"/>
    </xf>
    <xf numFmtId="0" fontId="13" fillId="0" borderId="0" xfId="0" applyFont="1"/>
    <xf numFmtId="0" fontId="14" fillId="0" borderId="0" xfId="0" applyFont="1" applyAlignment="1">
      <alignment horizontal="left" vertical="center" indent="2"/>
    </xf>
    <xf numFmtId="0" fontId="10" fillId="0" borderId="0" xfId="0" applyFont="1"/>
    <xf numFmtId="0" fontId="15" fillId="0" borderId="0" xfId="0" applyFont="1"/>
    <xf numFmtId="0" fontId="0" fillId="0" borderId="3" xfId="0" applyBorder="1"/>
    <xf numFmtId="0" fontId="0" fillId="4" borderId="0" xfId="0" applyFill="1"/>
    <xf numFmtId="0" fontId="10" fillId="0" borderId="4" xfId="0" applyFont="1" applyBorder="1"/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wrapText="1"/>
    </xf>
    <xf numFmtId="0" fontId="0" fillId="0" borderId="0" xfId="0" applyFont="1"/>
    <xf numFmtId="0" fontId="6" fillId="3" borderId="2" xfId="0" applyFont="1" applyFill="1" applyBorder="1" applyAlignment="1">
      <alignment wrapText="1"/>
    </xf>
    <xf numFmtId="3" fontId="3" fillId="0" borderId="1" xfId="0" applyNumberFormat="1" applyFont="1" applyFill="1" applyBorder="1" applyAlignment="1" applyProtection="1">
      <alignment horizontal="center"/>
      <protection locked="0"/>
    </xf>
    <xf numFmtId="0" fontId="16" fillId="0" borderId="0" xfId="0" applyFont="1"/>
    <xf numFmtId="3" fontId="0" fillId="0" borderId="0" xfId="0" applyNumberFormat="1"/>
    <xf numFmtId="0" fontId="17" fillId="0" borderId="0" xfId="0" applyFont="1"/>
    <xf numFmtId="1" fontId="10" fillId="0" borderId="5" xfId="1" applyNumberFormat="1" applyFont="1" applyBorder="1"/>
    <xf numFmtId="0" fontId="18" fillId="0" borderId="0" xfId="0" applyFont="1"/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6" xfId="0" applyFont="1" applyBorder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0" fillId="0" borderId="0" xfId="0" applyAlignment="1">
      <alignment horizontal="justify"/>
    </xf>
  </cellXfs>
  <cellStyles count="2">
    <cellStyle name="Comma" xfId="1" builtinId="3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98334-8035-4B17-A552-F9C80D244A13}">
  <sheetPr>
    <pageSetUpPr fitToPage="1"/>
  </sheetPr>
  <dimension ref="A1:W34"/>
  <sheetViews>
    <sheetView tabSelected="1" workbookViewId="0">
      <selection activeCell="N25" sqref="N25"/>
    </sheetView>
  </sheetViews>
  <sheetFormatPr defaultRowHeight="14.25" x14ac:dyDescent="0.2"/>
  <cols>
    <col min="1" max="1" width="20.140625" style="2" customWidth="1"/>
    <col min="2" max="2" width="11" style="2" customWidth="1"/>
    <col min="3" max="3" width="32.5703125" style="2" customWidth="1"/>
    <col min="4" max="4" width="9.140625" style="2"/>
    <col min="5" max="5" width="3.28515625" style="2" customWidth="1"/>
    <col min="6" max="6" width="9.140625" style="2"/>
    <col min="7" max="7" width="10.140625" style="2" customWidth="1"/>
    <col min="8" max="8" width="12.42578125" style="2" customWidth="1"/>
    <col min="9" max="11" width="9.140625" style="2" hidden="1" customWidth="1"/>
    <col min="12" max="12" width="13.28515625" style="2" customWidth="1"/>
    <col min="13" max="13" width="13.85546875" style="2" bestFit="1" customWidth="1"/>
    <col min="14" max="14" width="50.42578125" style="11" bestFit="1" customWidth="1"/>
    <col min="15" max="15" width="86" style="2" bestFit="1" customWidth="1"/>
    <col min="16" max="23" width="9.140625" style="13"/>
    <col min="24" max="16384" width="9.140625" style="2"/>
  </cols>
  <sheetData>
    <row r="1" spans="1:15" ht="18" x14ac:dyDescent="0.2">
      <c r="A1" s="39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8"/>
      <c r="M1" s="8"/>
    </row>
    <row r="2" spans="1:15" ht="15.75" x14ac:dyDescent="0.2">
      <c r="A2" s="35" t="s">
        <v>12</v>
      </c>
      <c r="B2" s="16"/>
      <c r="C2" s="14" t="s">
        <v>40</v>
      </c>
      <c r="D2" s="16"/>
      <c r="E2" s="16"/>
      <c r="F2" s="16"/>
      <c r="G2" s="16"/>
      <c r="H2" s="16"/>
      <c r="I2" s="16"/>
      <c r="J2" s="16"/>
      <c r="K2" s="16"/>
      <c r="L2" s="8"/>
      <c r="M2" s="8"/>
      <c r="N2" s="17"/>
    </row>
    <row r="3" spans="1:15" x14ac:dyDescent="0.2">
      <c r="A3" s="1" t="s">
        <v>23</v>
      </c>
    </row>
    <row r="4" spans="1:15" ht="79.5" customHeight="1" x14ac:dyDescent="0.2">
      <c r="A4" s="36" t="s">
        <v>30</v>
      </c>
      <c r="B4" s="37"/>
      <c r="C4" s="37"/>
      <c r="D4" s="37"/>
      <c r="E4" s="37"/>
      <c r="F4" s="37"/>
      <c r="G4" s="37"/>
      <c r="H4" s="37"/>
      <c r="N4" s="17"/>
    </row>
    <row r="5" spans="1:15" x14ac:dyDescent="0.2">
      <c r="A5" s="1" t="s">
        <v>31</v>
      </c>
    </row>
    <row r="6" spans="1:15" ht="15" x14ac:dyDescent="0.25">
      <c r="A6" s="20"/>
      <c r="D6" s="3"/>
      <c r="F6" s="3"/>
      <c r="O6" s="19"/>
    </row>
    <row r="7" spans="1:15" ht="30" x14ac:dyDescent="0.25">
      <c r="D7" s="26">
        <v>2023</v>
      </c>
      <c r="E7" s="19"/>
      <c r="F7" s="26">
        <v>2022</v>
      </c>
      <c r="G7" s="26" t="s">
        <v>0</v>
      </c>
      <c r="H7" s="26" t="s">
        <v>0</v>
      </c>
      <c r="I7" s="26"/>
      <c r="J7" s="26"/>
      <c r="K7" s="26"/>
      <c r="L7" s="45" t="s">
        <v>11</v>
      </c>
      <c r="M7" s="46"/>
      <c r="N7" s="29" t="s">
        <v>25</v>
      </c>
      <c r="O7" s="27" t="s">
        <v>24</v>
      </c>
    </row>
    <row r="8" spans="1:15" ht="15" x14ac:dyDescent="0.25">
      <c r="D8" s="26" t="s">
        <v>1</v>
      </c>
      <c r="E8" s="19"/>
      <c r="F8" s="26" t="s">
        <v>1</v>
      </c>
      <c r="G8" s="26" t="s">
        <v>1</v>
      </c>
      <c r="H8" s="26" t="s">
        <v>10</v>
      </c>
      <c r="I8" s="26"/>
      <c r="J8" s="26"/>
      <c r="K8" s="19"/>
      <c r="L8" s="26" t="s">
        <v>38</v>
      </c>
      <c r="M8" s="26" t="s">
        <v>39</v>
      </c>
      <c r="O8" s="15"/>
    </row>
    <row r="9" spans="1:15" ht="15" thickBot="1" x14ac:dyDescent="0.25">
      <c r="D9" s="3"/>
      <c r="E9" s="3"/>
      <c r="O9" s="15"/>
    </row>
    <row r="10" spans="1:15" ht="30" customHeight="1" thickBot="1" x14ac:dyDescent="0.25">
      <c r="A10" s="41" t="s">
        <v>2</v>
      </c>
      <c r="B10" s="41"/>
      <c r="C10" s="41"/>
      <c r="D10" s="7">
        <v>8854</v>
      </c>
      <c r="F10" s="7">
        <v>5412</v>
      </c>
      <c r="G10" s="4"/>
      <c r="N10" s="9" t="str">
        <f>IF(F10=D22,"Explanation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does not agree</v>
      </c>
      <c r="O10" s="12"/>
    </row>
    <row r="11" spans="1:15" ht="15" thickBot="1" x14ac:dyDescent="0.25">
      <c r="D11" s="4"/>
      <c r="F11" s="4"/>
      <c r="O11" s="15"/>
    </row>
    <row r="12" spans="1:15" ht="15" thickBot="1" x14ac:dyDescent="0.25">
      <c r="A12" s="42" t="s">
        <v>13</v>
      </c>
      <c r="B12" s="43"/>
      <c r="C12" s="44"/>
      <c r="D12" s="7">
        <v>8760</v>
      </c>
      <c r="F12" s="7">
        <v>8000</v>
      </c>
      <c r="G12" s="4">
        <f>F12-D12</f>
        <v>-760</v>
      </c>
      <c r="H12" s="5">
        <f>IF((D12&gt;F12),(D12-F12)/D12,IF(D12&lt;F12,-(D12-F12)/D12,IF(D12=F12,0)))</f>
        <v>8.6757990867579904E-2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IF(G12&lt;100000,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5" thickBot="1" x14ac:dyDescent="0.25">
      <c r="D13" s="4"/>
      <c r="F13" s="4"/>
      <c r="G13" s="4"/>
      <c r="H13" s="5"/>
      <c r="K13" s="3"/>
      <c r="L13" s="3"/>
      <c r="M13" s="3"/>
      <c r="O13" s="15"/>
    </row>
    <row r="14" spans="1:15" ht="15" thickBot="1" x14ac:dyDescent="0.25">
      <c r="A14" s="38" t="s">
        <v>3</v>
      </c>
      <c r="B14" s="38"/>
      <c r="C14" s="38"/>
      <c r="D14" s="7">
        <v>26</v>
      </c>
      <c r="F14" s="7">
        <v>33</v>
      </c>
      <c r="G14" s="4">
        <f>F14-D14</f>
        <v>7</v>
      </c>
      <c r="H14" s="5">
        <f>IF((D14&gt;F14),(D14-F14)/D14,IF(D14&lt;F14,-(D14-F14)/D14,IF(D14=F14,0)))</f>
        <v>0.26923076923076922</v>
      </c>
      <c r="I14" s="2">
        <f>IF(D14-F14&lt;500,0,IF(D14-F14&gt;500,1,IF(D14-F14=500,1)))</f>
        <v>0</v>
      </c>
      <c r="J14" s="2">
        <f>IF(F14-D14&lt;500,0,IF(F14-D14&gt;500,1,IF(F14-D14=500,1)))</f>
        <v>0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IF(G14&lt;100000, "NO","YES")</f>
        <v>NO</v>
      </c>
      <c r="N14" s="9" t="str">
        <f>IF((L14="YES")*AND(I14+J14&lt;1),"Explanation not required, difference less than £500"," ")</f>
        <v>Explanation not required, difference less than £500</v>
      </c>
      <c r="O14" s="12"/>
    </row>
    <row r="15" spans="1:15" ht="15" thickBot="1" x14ac:dyDescent="0.25">
      <c r="D15" s="4"/>
      <c r="F15" s="4"/>
      <c r="G15" s="4"/>
      <c r="H15" s="5"/>
      <c r="K15" s="3"/>
      <c r="L15" s="3"/>
      <c r="M15" s="3"/>
      <c r="O15" s="15"/>
    </row>
    <row r="16" spans="1:15" ht="15" thickBot="1" x14ac:dyDescent="0.25">
      <c r="A16" s="38" t="s">
        <v>4</v>
      </c>
      <c r="B16" s="38"/>
      <c r="C16" s="38"/>
      <c r="D16" s="7">
        <v>1729</v>
      </c>
      <c r="F16" s="7">
        <v>1384</v>
      </c>
      <c r="G16" s="4">
        <f>F16-D16</f>
        <v>-345</v>
      </c>
      <c r="H16" s="5">
        <f>IF((D16&gt;F16),(D16-F16)/D16,IF(D16&lt;F16,-(D16-F16)/D16,IF(D16=F16,0)))</f>
        <v>0.19953730480046269</v>
      </c>
      <c r="I16" s="2">
        <f>IF(D16-F16&lt;500,0,IF(D16-F16&gt;500,1,IF(D16-F16=500,1)))</f>
        <v>0</v>
      </c>
      <c r="J16" s="2">
        <f>IF(F16-D16&lt;500,0,IF(F16-D16&gt;500,1,IF(F16-D16=500,1)))</f>
        <v>0</v>
      </c>
      <c r="K16" s="3">
        <f>IF(H16&lt;0.15,0,IF(H16&gt;0.15,1,IF(H16=0.15,1)))</f>
        <v>1</v>
      </c>
      <c r="L16" s="3" t="str">
        <f>IF(H16&lt;15%, "NO","YES")</f>
        <v>YES</v>
      </c>
      <c r="M16" s="3" t="str">
        <f>IF(G16&lt;100000, "NO","YES")</f>
        <v>NO</v>
      </c>
      <c r="N16" s="9" t="str">
        <f>IF((L16="YES")*AND(I16+J16&lt;1),"Explanation not required, difference less than £500"," ")</f>
        <v>Explanation not required, difference less than £500</v>
      </c>
      <c r="O16" s="12"/>
    </row>
    <row r="17" spans="1:23" ht="15" thickBot="1" x14ac:dyDescent="0.25">
      <c r="D17" s="4"/>
      <c r="F17" s="4"/>
      <c r="G17" s="4"/>
      <c r="H17" s="5"/>
      <c r="K17" s="3"/>
      <c r="L17" s="3"/>
      <c r="M17" s="3"/>
      <c r="O17" s="15"/>
    </row>
    <row r="18" spans="1:23" ht="15" thickBot="1" x14ac:dyDescent="0.25">
      <c r="A18" s="38" t="s">
        <v>7</v>
      </c>
      <c r="B18" s="38"/>
      <c r="C18" s="38"/>
      <c r="D18" s="7">
        <v>0</v>
      </c>
      <c r="F18" s="7">
        <v>0</v>
      </c>
      <c r="G18" s="4">
        <f>F18-D18</f>
        <v>0</v>
      </c>
      <c r="H18" s="5">
        <f>IF((D18&gt;F18),(D18-F18)/D18,IF(D18&lt;F18,-(D18-F18)/D18,IF(D18=F18,0)))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IF(G18&lt;100000,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5" thickBot="1" x14ac:dyDescent="0.25">
      <c r="D19" s="4"/>
      <c r="F19" s="4"/>
      <c r="G19" s="4"/>
      <c r="H19" s="5"/>
      <c r="K19" s="3"/>
      <c r="L19" s="3"/>
      <c r="M19" s="3"/>
      <c r="O19" s="15"/>
    </row>
    <row r="20" spans="1:23" ht="72" thickBot="1" x14ac:dyDescent="0.25">
      <c r="A20" s="38" t="s">
        <v>14</v>
      </c>
      <c r="B20" s="38"/>
      <c r="C20" s="38"/>
      <c r="D20" s="7">
        <v>5128</v>
      </c>
      <c r="F20" s="7">
        <v>3207</v>
      </c>
      <c r="G20" s="4">
        <f>F20-D20</f>
        <v>-1921</v>
      </c>
      <c r="H20" s="5">
        <f>IF((D20&gt;F20),(D20-F20)/D20,IF(D20&lt;F20,-(D20-F20)/D20,IF(D20=F20,0)))</f>
        <v>0.37460998439937598</v>
      </c>
      <c r="I20" s="2">
        <f>IF(D20-F20&lt;500,0,IF(D20-F20&gt;500,1,IF(D20-F20=500,1)))</f>
        <v>1</v>
      </c>
      <c r="J20" s="2">
        <f>IF(F20-D20&lt;500,0,IF(F20-D20&gt;500,1,IF(F20-D20=500,1)))</f>
        <v>0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IF(G20&lt;100000, "NO","YES")</f>
        <v>NO</v>
      </c>
      <c r="N20" s="9" t="s">
        <v>41</v>
      </c>
      <c r="O20" s="12"/>
    </row>
    <row r="21" spans="1:23" ht="15" thickBot="1" x14ac:dyDescent="0.25">
      <c r="D21" s="4"/>
      <c r="F21" s="4"/>
      <c r="G21" s="4"/>
      <c r="H21" s="5"/>
      <c r="K21" s="3"/>
      <c r="L21" s="3"/>
      <c r="M21" s="3"/>
      <c r="O21" s="15"/>
    </row>
    <row r="22" spans="1:23" ht="15" thickBot="1" x14ac:dyDescent="0.25">
      <c r="A22" s="6" t="s">
        <v>5</v>
      </c>
      <c r="D22" s="30">
        <f>D10+D12+D14-D16-D18-D20</f>
        <v>10783</v>
      </c>
      <c r="F22" s="30">
        <f>F10+F12+F14-F16-F18-F20</f>
        <v>8854</v>
      </c>
      <c r="G22" s="4">
        <f>F22-D22</f>
        <v>-1929</v>
      </c>
      <c r="H22" s="5">
        <f>IF((D22&gt;F22),(D22-F22)/D22,IF(D22&lt;F22,-(D22-F22)/D22,IF(D22=F22,0)))</f>
        <v>0.17889270147454325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IF(G22&lt;100000, "NO","YES")</f>
        <v>NO</v>
      </c>
      <c r="N22" s="9" t="str">
        <f>IF((L22="YES")*AND(I22+J22&lt;1),"Explanation not required, difference less than £500"," ")</f>
        <v xml:space="preserve"> </v>
      </c>
      <c r="O22" s="12"/>
    </row>
    <row r="23" spans="1:23" ht="15" thickBot="1" x14ac:dyDescent="0.25">
      <c r="D23" s="4"/>
      <c r="F23" s="4"/>
      <c r="G23" s="4"/>
      <c r="H23" s="5"/>
      <c r="K23" s="3"/>
      <c r="L23" s="3"/>
      <c r="M23" s="3"/>
      <c r="O23" s="15"/>
    </row>
    <row r="24" spans="1:23" ht="29.25" thickBot="1" x14ac:dyDescent="0.25">
      <c r="A24" s="38" t="s">
        <v>9</v>
      </c>
      <c r="B24" s="38"/>
      <c r="C24" s="38"/>
      <c r="D24" s="7">
        <v>10783</v>
      </c>
      <c r="F24" s="7">
        <v>8854</v>
      </c>
      <c r="G24" s="4">
        <f>F24-D24</f>
        <v>-1929</v>
      </c>
      <c r="H24" s="5">
        <f>IF((D24&gt;F24),(D24-F24)/D24,IF(D24&lt;F24,-(D24-F24)/D24,IF(D24=F24,0)))</f>
        <v>0.17889270147454325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IF(G24&lt;100000, "NO","YES")</f>
        <v>NO</v>
      </c>
      <c r="N24" s="9" t="s">
        <v>42</v>
      </c>
      <c r="O24" s="12"/>
    </row>
    <row r="25" spans="1:23" ht="15" thickBot="1" x14ac:dyDescent="0.25">
      <c r="D25" s="4"/>
      <c r="F25" s="4"/>
      <c r="G25" s="4"/>
      <c r="H25" s="5"/>
      <c r="K25" s="3"/>
      <c r="L25" s="3"/>
      <c r="M25" s="3"/>
      <c r="O25" s="15"/>
    </row>
    <row r="26" spans="1:23" ht="15" thickBot="1" x14ac:dyDescent="0.25">
      <c r="A26" s="38" t="s">
        <v>8</v>
      </c>
      <c r="B26" s="38"/>
      <c r="C26" s="38"/>
      <c r="D26" s="7">
        <v>7607</v>
      </c>
      <c r="F26" s="7">
        <v>7407</v>
      </c>
      <c r="G26" s="4">
        <f>F26-D26</f>
        <v>-200</v>
      </c>
      <c r="H26" s="5">
        <f>IF((D26&gt;F26),(D26-F26)/D26,IF(D26&lt;F26,-(D26-F26)/D26,IF(D26=F26,0)))</f>
        <v>2.629157355067701E-2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IF(G26&lt;100000,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5" thickBot="1" x14ac:dyDescent="0.25">
      <c r="D27" s="4"/>
      <c r="F27" s="4"/>
      <c r="G27" s="4"/>
      <c r="H27" s="5"/>
      <c r="K27" s="3"/>
      <c r="L27" s="3"/>
      <c r="M27" s="3"/>
      <c r="O27" s="15"/>
    </row>
    <row r="28" spans="1:23" ht="15" thickBot="1" x14ac:dyDescent="0.25">
      <c r="A28" s="38" t="s">
        <v>6</v>
      </c>
      <c r="B28" s="38"/>
      <c r="C28" s="38"/>
      <c r="D28" s="7">
        <v>0</v>
      </c>
      <c r="F28" s="7">
        <v>0</v>
      </c>
      <c r="G28" s="4">
        <f>F28-D28</f>
        <v>0</v>
      </c>
      <c r="H28" s="5">
        <f>IF((D28&gt;F28),(D28-F28)/D28,IF(D28&lt;F28,-(D28-F28)/D28,IF(D28=F28,0)))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IF(G28&lt;100000,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">
      <c r="H29" s="5"/>
      <c r="K29" s="3"/>
      <c r="L29" s="3"/>
      <c r="M29" s="3"/>
      <c r="O29" s="15"/>
    </row>
    <row r="30" spans="1:23" ht="15" x14ac:dyDescent="0.25">
      <c r="C30" s="10"/>
    </row>
    <row r="31" spans="1:23" ht="15" customHeight="1" x14ac:dyDescent="0.2">
      <c r="C31" s="2" t="s">
        <v>26</v>
      </c>
      <c r="D31" s="2">
        <f>D22/D12</f>
        <v>1.2309360730593608</v>
      </c>
      <c r="F31" s="2">
        <f>F22/F12</f>
        <v>1.1067499999999999</v>
      </c>
      <c r="P31" s="18"/>
      <c r="Q31" s="18"/>
      <c r="R31" s="18"/>
      <c r="S31" s="18"/>
      <c r="T31" s="18"/>
      <c r="U31" s="18"/>
      <c r="V31" s="18"/>
      <c r="W31" s="18"/>
    </row>
    <row r="32" spans="1:23" ht="18" x14ac:dyDescent="0.25">
      <c r="C32" s="31" t="str">
        <f>IF(F22&gt;(F12*2),"PLEASE PROVIDE AN EXPLANATION FOR THE LEVEL OF RESERVES ON THE FOLLOWING TAB","")</f>
        <v/>
      </c>
      <c r="O32" s="18"/>
      <c r="P32" s="18"/>
      <c r="Q32" s="18"/>
      <c r="R32" s="18"/>
      <c r="S32" s="18"/>
      <c r="T32" s="18"/>
      <c r="U32" s="18"/>
      <c r="V32" s="18"/>
      <c r="W32" s="18"/>
    </row>
    <row r="34" spans="3:3" ht="18" x14ac:dyDescent="0.25">
      <c r="C34" s="31"/>
    </row>
  </sheetData>
  <mergeCells count="12">
    <mergeCell ref="A28:C28"/>
    <mergeCell ref="A10:C10"/>
    <mergeCell ref="A12:C12"/>
    <mergeCell ref="A14:C14"/>
    <mergeCell ref="A16:C16"/>
    <mergeCell ref="L7:M7"/>
    <mergeCell ref="A4:H4"/>
    <mergeCell ref="A18:C18"/>
    <mergeCell ref="A20:C20"/>
    <mergeCell ref="A1:K1"/>
    <mergeCell ref="A24:C24"/>
    <mergeCell ref="A26:C26"/>
  </mergeCells>
  <conditionalFormatting sqref="N10">
    <cfRule type="cellIs" dxfId="2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F26DA-D2DA-4F30-AD45-04A3120C601E}">
  <dimension ref="A1:L25"/>
  <sheetViews>
    <sheetView workbookViewId="0">
      <selection activeCell="J17" sqref="J17"/>
    </sheetView>
  </sheetViews>
  <sheetFormatPr defaultRowHeight="15" x14ac:dyDescent="0.25"/>
  <sheetData>
    <row r="1" spans="1:6" ht="15.75" customHeight="1" x14ac:dyDescent="0.3">
      <c r="A1" s="22" t="s">
        <v>15</v>
      </c>
    </row>
    <row r="2" spans="1:6" ht="15.75" customHeight="1" x14ac:dyDescent="0.25">
      <c r="A2" s="28" t="s">
        <v>33</v>
      </c>
    </row>
    <row r="3" spans="1:6" x14ac:dyDescent="0.25">
      <c r="A3" t="s">
        <v>32</v>
      </c>
    </row>
    <row r="5" spans="1:6" x14ac:dyDescent="0.25">
      <c r="D5" s="21" t="s">
        <v>1</v>
      </c>
      <c r="E5" s="21" t="s">
        <v>1</v>
      </c>
      <c r="F5" s="21" t="s">
        <v>1</v>
      </c>
    </row>
    <row r="6" spans="1:6" x14ac:dyDescent="0.25">
      <c r="A6" s="21" t="s">
        <v>34</v>
      </c>
    </row>
    <row r="7" spans="1:6" x14ac:dyDescent="0.25">
      <c r="B7" s="24" t="s">
        <v>18</v>
      </c>
      <c r="D7" s="24"/>
    </row>
    <row r="8" spans="1:6" ht="15" customHeight="1" x14ac:dyDescent="0.25">
      <c r="B8" s="24" t="s">
        <v>19</v>
      </c>
      <c r="D8" s="24"/>
    </row>
    <row r="9" spans="1:6" x14ac:dyDescent="0.25">
      <c r="B9" s="24" t="s">
        <v>20</v>
      </c>
      <c r="D9" s="24"/>
    </row>
    <row r="10" spans="1:6" x14ac:dyDescent="0.25">
      <c r="B10" s="24" t="s">
        <v>21</v>
      </c>
      <c r="D10" s="24"/>
    </row>
    <row r="11" spans="1:6" x14ac:dyDescent="0.25">
      <c r="B11" s="24" t="s">
        <v>22</v>
      </c>
      <c r="D11" s="24"/>
    </row>
    <row r="12" spans="1:6" x14ac:dyDescent="0.25">
      <c r="E12" s="23">
        <f>SUM(D7:D11)</f>
        <v>0</v>
      </c>
    </row>
    <row r="14" spans="1:6" x14ac:dyDescent="0.25">
      <c r="A14" s="21" t="s">
        <v>16</v>
      </c>
      <c r="D14" s="24"/>
    </row>
    <row r="15" spans="1:6" x14ac:dyDescent="0.25">
      <c r="E15" s="23">
        <f>D14</f>
        <v>0</v>
      </c>
    </row>
    <row r="16" spans="1:6" ht="15.75" thickBot="1" x14ac:dyDescent="0.3">
      <c r="A16" s="21" t="s">
        <v>17</v>
      </c>
      <c r="F16" s="25">
        <f>E12+E15</f>
        <v>0</v>
      </c>
    </row>
    <row r="17" spans="1:12" ht="15.75" thickTop="1" x14ac:dyDescent="0.25"/>
    <row r="18" spans="1:12" x14ac:dyDescent="0.25">
      <c r="A18" s="21" t="s">
        <v>27</v>
      </c>
      <c r="F18" s="32">
        <f>Variances!F22</f>
        <v>8854</v>
      </c>
    </row>
    <row r="19" spans="1:12" x14ac:dyDescent="0.25">
      <c r="A19" s="21"/>
    </row>
    <row r="20" spans="1:12" x14ac:dyDescent="0.25">
      <c r="A20" s="21" t="s">
        <v>28</v>
      </c>
      <c r="F20" s="34">
        <f>F16-F18</f>
        <v>-8854</v>
      </c>
      <c r="H20" s="33" t="str">
        <f>IF(F20=0,"","PLEASE PROVIDE AN EXPLANATION FOR THIS DIFFERENCE")</f>
        <v>PLEASE PROVIDE AN EXPLANATION FOR THIS DIFFERENCE</v>
      </c>
    </row>
    <row r="23" spans="1:12" x14ac:dyDescent="0.25">
      <c r="A23" t="s">
        <v>35</v>
      </c>
    </row>
    <row r="24" spans="1:12" ht="32.25" customHeight="1" x14ac:dyDescent="0.25">
      <c r="A24" s="47" t="s">
        <v>36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</row>
    <row r="25" spans="1:12" ht="32.25" customHeight="1" x14ac:dyDescent="0.25">
      <c r="A25" s="47" t="s">
        <v>37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</row>
  </sheetData>
  <mergeCells count="2">
    <mergeCell ref="A25:L25"/>
    <mergeCell ref="A24:L24"/>
  </mergeCells>
  <conditionalFormatting sqref="F20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Whamos Ltd</cp:lastModifiedBy>
  <dcterms:created xsi:type="dcterms:W3CDTF">2012-07-11T10:01:28Z</dcterms:created>
  <dcterms:modified xsi:type="dcterms:W3CDTF">2025-12-09T14:50:12Z</dcterms:modified>
</cp:coreProperties>
</file>